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\"/>
    </mc:Choice>
  </mc:AlternateContent>
  <xr:revisionPtr revIDLastSave="0" documentId="13_ncr:1_{668A7C1A-3B51-4B16-A44F-60F3D8604D53}" xr6:coauthVersionLast="47" xr6:coauthVersionMax="47" xr10:uidLastSave="{00000000-0000-0000-0000-000000000000}"/>
  <bookViews>
    <workbookView xWindow="-120" yWindow="-120" windowWidth="29040" windowHeight="15840" xr2:uid="{8C372C5D-6F69-47C6-882E-E11FA5BA1E1D}"/>
  </bookViews>
  <sheets>
    <sheet name="RMSE-Single" sheetId="1" r:id="rId1"/>
  </sheets>
  <definedNames>
    <definedName name="D" comment="Intermediate for cubic">'RMSE-Single'!$D$9</definedName>
    <definedName name="n" comment="Number of measurements">'RMSE-Single'!$D$14</definedName>
    <definedName name="p.t">'RMSE-Single'!$D$23</definedName>
    <definedName name="p.λ1" comment="p-value">'RMSE-Single'!$D$22</definedName>
    <definedName name="p.χ2">'RMSE-Single'!$D$21</definedName>
    <definedName name="Q" comment="Intermediate for cubic">'RMSE-Single'!$D$7</definedName>
    <definedName name="R_" comment="Intermediate for cubic">'RMSE-Single'!$D$8</definedName>
    <definedName name="S" comment="Intermediate for cubic">'RMSE-Single'!$D$10</definedName>
    <definedName name="Student_t">'RMSE-Single'!$D$20</definedName>
    <definedName name="T" comment="Intermediate for cubic">'RMSE-Single'!$D$11</definedName>
    <definedName name="t.C">'RMSE-Single'!$D$26</definedName>
    <definedName name="TV" comment="Target value">'RMSE-Single'!$B$3</definedName>
    <definedName name="u.req" comment="Required uncertainty">'RMSE-Single'!$B$4</definedName>
    <definedName name="V">'RMSE-Single'!$D$16</definedName>
    <definedName name="W̅" comment="Average W">'RMSE-Single'!$D$15</definedName>
    <definedName name="α" comment="Overall significance level">'RMSE-Single'!$F$4</definedName>
    <definedName name="δ̃" comment="Root of cubic polynomial">'RMSE-Single'!$D$12</definedName>
    <definedName name="λ" comment="Two-tailed test statistic">'RMSE-Single'!$D$18</definedName>
    <definedName name="λ1" comment="One-tailed test statistic">'RMSE-Single'!$D$19</definedName>
    <definedName name="λ1.C">'RMSE-Single'!$D$25</definedName>
    <definedName name="χ2" comment="Chi-squared statistic">'RMSE-Single'!$D$17</definedName>
    <definedName name="χ2.C">'RMSE-Single'!$D$24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26" i="1" s="1"/>
  <c r="D24" i="1" l="1"/>
  <c r="D25" i="1"/>
  <c r="B7" i="1"/>
  <c r="B8" i="1"/>
  <c r="B9" i="1"/>
  <c r="B10" i="1"/>
  <c r="B11" i="1"/>
  <c r="B12" i="1"/>
  <c r="B13" i="1"/>
  <c r="B14" i="1"/>
  <c r="B15" i="1"/>
  <c r="B16" i="1"/>
  <c r="D17" i="1" l="1"/>
  <c r="D21" i="1" s="1"/>
  <c r="E21" i="1" s="1"/>
  <c r="D16" i="1"/>
  <c r="D15" i="1"/>
  <c r="D8" i="1" l="1"/>
  <c r="D7" i="1"/>
  <c r="D9" i="1" s="1"/>
  <c r="D10" i="1" s="1"/>
  <c r="D11" i="1" l="1"/>
  <c r="D12" i="1" s="1"/>
  <c r="D18" i="1" l="1"/>
  <c r="D20" i="1" l="1"/>
  <c r="D23" i="1" s="1"/>
  <c r="E23" i="1" s="1"/>
  <c r="D19" i="1"/>
  <c r="D22" i="1" s="1"/>
  <c r="E22" i="1" s="1"/>
</calcChain>
</file>

<file path=xl/sharedStrings.xml><?xml version="1.0" encoding="utf-8"?>
<sst xmlns="http://schemas.openxmlformats.org/spreadsheetml/2006/main" count="43" uniqueCount="43">
  <si>
    <t>α</t>
  </si>
  <si>
    <t>n</t>
  </si>
  <si>
    <t>X</t>
  </si>
  <si>
    <t>W</t>
  </si>
  <si>
    <t>TV</t>
  </si>
  <si>
    <t>W̅</t>
  </si>
  <si>
    <t>Q</t>
  </si>
  <si>
    <t>R</t>
  </si>
  <si>
    <t>D</t>
  </si>
  <si>
    <t>S</t>
  </si>
  <si>
    <t>T</t>
  </si>
  <si>
    <t>δ̃</t>
  </si>
  <si>
    <t>λ</t>
  </si>
  <si>
    <r>
      <t>λ</t>
    </r>
    <r>
      <rPr>
        <vertAlign val="superscript"/>
        <sz val="11"/>
        <color theme="1"/>
        <rFont val="Calibri"/>
        <family val="2"/>
        <scheme val="minor"/>
      </rPr>
      <t>*</t>
    </r>
  </si>
  <si>
    <r>
      <t>u</t>
    </r>
    <r>
      <rPr>
        <vertAlign val="subscript"/>
        <sz val="11"/>
        <color theme="1"/>
        <rFont val="Calibri"/>
        <family val="2"/>
        <scheme val="minor"/>
      </rPr>
      <t>req</t>
    </r>
  </si>
  <si>
    <r>
      <t>λ</t>
    </r>
    <r>
      <rPr>
        <vertAlign val="superscript"/>
        <sz val="11"/>
        <color theme="1"/>
        <rFont val="Calibri"/>
        <family val="2"/>
        <scheme val="minor"/>
      </rPr>
      <t>*</t>
    </r>
    <r>
      <rPr>
        <vertAlign val="subscript"/>
        <sz val="11"/>
        <color theme="1"/>
        <rFont val="Calibri"/>
        <family val="2"/>
        <scheme val="minor"/>
      </rPr>
      <t>C</t>
    </r>
  </si>
  <si>
    <t>Cubic</t>
  </si>
  <si>
    <t xml:space="preserve"> Target value</t>
  </si>
  <si>
    <t xml:space="preserve"> Required uncertainty</t>
  </si>
  <si>
    <t>t</t>
  </si>
  <si>
    <t>p(t)</t>
  </si>
  <si>
    <r>
      <t>p(λ</t>
    </r>
    <r>
      <rPr>
        <vertAlign val="superscript"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)</t>
    </r>
  </si>
  <si>
    <r>
      <t>t</t>
    </r>
    <r>
      <rPr>
        <vertAlign val="subscript"/>
        <sz val="11"/>
        <color theme="1"/>
        <rFont val="Calibri"/>
        <family val="2"/>
        <scheme val="minor"/>
      </rPr>
      <t>C</t>
    </r>
  </si>
  <si>
    <t>V</t>
  </si>
  <si>
    <r>
      <t>χ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</si>
  <si>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p(χ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</si>
  <si>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χ</t>
    </r>
    <r>
      <rPr>
        <vertAlign val="superscript"/>
        <sz val="11"/>
        <color theme="1"/>
        <rFont val="Calibri"/>
        <family val="2"/>
        <scheme val="minor"/>
      </rPr>
      <t>2</t>
    </r>
    <r>
      <rPr>
        <vertAlign val="subscript"/>
        <sz val="11"/>
        <color theme="1"/>
        <rFont val="Calibri"/>
        <family val="2"/>
        <scheme val="minor"/>
      </rPr>
      <t>C</t>
    </r>
  </si>
  <si>
    <t xml:space="preserve"> Significance level</t>
  </si>
  <si>
    <t xml:space="preserve"> Number of replicate measurements</t>
  </si>
  <si>
    <t xml:space="preserve"> Average value of W</t>
  </si>
  <si>
    <t xml:space="preserve"> Estimated variance of W</t>
  </si>
  <si>
    <t xml:space="preserve"> Chi-squared statistic</t>
  </si>
  <si>
    <t xml:space="preserve"> Two-sided likelihood-ratio statistic</t>
  </si>
  <si>
    <t xml:space="preserve"> One-sided likelihood-ratio statistic</t>
  </si>
  <si>
    <t xml:space="preserve"> T-statistic</t>
  </si>
  <si>
    <r>
      <t xml:space="preserve"> Critical value for λ</t>
    </r>
    <r>
      <rPr>
        <i/>
        <vertAlign val="superscript"/>
        <sz val="11"/>
        <color rgb="FF7F7F7F"/>
        <rFont val="Calibri"/>
        <family val="2"/>
        <scheme val="minor"/>
      </rPr>
      <t>*</t>
    </r>
  </si>
  <si>
    <t xml:space="preserve"> Critical value for t</t>
  </si>
  <si>
    <r>
      <t xml:space="preserve"> Evaluation of λ</t>
    </r>
    <r>
      <rPr>
        <i/>
        <vertAlign val="superscript"/>
        <sz val="11"/>
        <color rgb="FF7F7F7F"/>
        <rFont val="Calibri"/>
        <family val="2"/>
        <scheme val="minor"/>
      </rPr>
      <t>*</t>
    </r>
  </si>
  <si>
    <t xml:space="preserve"> Evaluation of t</t>
  </si>
  <si>
    <r>
      <t xml:space="preserve"> Evaluation of χ</t>
    </r>
    <r>
      <rPr>
        <i/>
        <vertAlign val="superscript"/>
        <sz val="11"/>
        <color rgb="FF7F7F7F"/>
        <rFont val="Calibri"/>
        <family val="2"/>
        <scheme val="minor"/>
      </rPr>
      <t>2</t>
    </r>
  </si>
  <si>
    <r>
      <t>Note that λ</t>
    </r>
    <r>
      <rPr>
        <i/>
        <vertAlign val="superscript"/>
        <sz val="11"/>
        <color rgb="FF7F7F7F"/>
        <rFont val="Calibri"/>
        <family val="2"/>
        <scheme val="minor"/>
      </rPr>
      <t>*</t>
    </r>
    <r>
      <rPr>
        <i/>
        <sz val="11"/>
        <color rgb="FF7F7F7F"/>
        <rFont val="Calibri"/>
        <family val="2"/>
        <scheme val="minor"/>
      </rPr>
      <t xml:space="preserve"> and t should always produce equivalent Pass/Fail outcomes.</t>
    </r>
  </si>
  <si>
    <r>
      <t xml:space="preserve"> Critical value for χ</t>
    </r>
    <r>
      <rPr>
        <i/>
        <vertAlign val="superscript"/>
        <sz val="11"/>
        <color rgb="FF7F7F7F"/>
        <rFont val="Calibri"/>
        <family val="2"/>
        <scheme val="minor"/>
      </rPr>
      <t>2</t>
    </r>
  </si>
  <si>
    <t>Test for Root Mean Squared Error at One Target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</si>
</sst>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00000"/>
    <numFmt numFmtId="167" formatCode="0.00000"/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vertAlign val="superscript"/>
      <sz val="11"/>
      <color rgb="FF7F7F7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2" borderId="2" applyNumberFormat="0" applyAlignment="0" applyProtection="0"/>
    <xf numFmtId="0" fontId="4" fillId="3" borderId="2" applyNumberFormat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3" borderId="2" xfId="3"/>
    <xf numFmtId="165" fontId="4" fillId="3" borderId="2" xfId="3" applyNumberFormat="1" applyAlignment="1">
      <alignment horizontal="right"/>
    </xf>
    <xf numFmtId="164" fontId="4" fillId="3" borderId="2" xfId="3" applyNumberFormat="1" applyAlignment="1">
      <alignment horizontal="right"/>
    </xf>
    <xf numFmtId="165" fontId="4" fillId="3" borderId="2" xfId="3" applyNumberFormat="1"/>
    <xf numFmtId="0" fontId="0" fillId="0" borderId="3" xfId="0" applyBorder="1" applyAlignment="1">
      <alignment horizontal="center"/>
    </xf>
    <xf numFmtId="0" fontId="3" fillId="2" borderId="2" xfId="2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NumberFormat="1"/>
    <xf numFmtId="10" fontId="4" fillId="3" borderId="2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0" fillId="0" borderId="0" xfId="0" applyNumberFormat="1" applyProtection="1">
      <protection locked="0"/>
    </xf>
    <xf numFmtId="165" fontId="1" fillId="0" borderId="0" xfId="0" applyNumberFormat="1" applyFont="1"/>
    <xf numFmtId="166" fontId="7" fillId="3" borderId="2" xfId="3" applyNumberFormat="1" applyFont="1"/>
    <xf numFmtId="167" fontId="4" fillId="3" borderId="2" xfId="3" applyNumberFormat="1"/>
    <xf numFmtId="10" fontId="4" fillId="3" borderId="4" xfId="3" applyNumberFormat="1" applyBorder="1"/>
    <xf numFmtId="168" fontId="3" fillId="2" borderId="2" xfId="1" applyNumberFormat="1" applyFont="1" applyFill="1" applyBorder="1" applyProtection="1">
      <protection locked="0"/>
    </xf>
    <xf numFmtId="0" fontId="10" fillId="0" borderId="0" xfId="0" applyFont="1" applyAlignment="1">
      <alignment horizontal="left"/>
    </xf>
    <xf numFmtId="0" fontId="5" fillId="0" borderId="5" xfId="4" applyBorder="1" applyAlignment="1">
      <alignment horizontal="left"/>
    </xf>
    <xf numFmtId="0" fontId="5" fillId="0" borderId="0" xfId="4" applyAlignment="1">
      <alignment horizontal="left"/>
    </xf>
    <xf numFmtId="0" fontId="5" fillId="0" borderId="0" xfId="4" applyBorder="1" applyAlignment="1">
      <alignment horizontal="left"/>
    </xf>
    <xf numFmtId="0" fontId="5" fillId="0" borderId="0" xfId="4" applyFill="1" applyBorder="1" applyAlignment="1">
      <alignment horizontal="left"/>
    </xf>
    <xf numFmtId="0" fontId="5" fillId="0" borderId="1" xfId="4" applyBorder="1" applyAlignment="1">
      <alignment horizontal="left"/>
    </xf>
    <xf numFmtId="165" fontId="3" fillId="2" borderId="2" xfId="2" applyNumberFormat="1" applyProtection="1">
      <protection locked="0"/>
    </xf>
  </cellXfs>
  <cellStyles count="5">
    <cellStyle name="Calculation" xfId="3" builtinId="22"/>
    <cellStyle name="Explanatory Text" xfId="4" builtinId="53"/>
    <cellStyle name="Input" xfId="2" builtinId="20"/>
    <cellStyle name="Normal" xfId="0" builtinId="0"/>
    <cellStyle name="Percent" xfId="1" builtinId="5"/>
  </cellStyles>
  <dxfs count="5">
    <dxf>
      <font>
        <b/>
      </font>
      <numFmt numFmtId="165" formatCode="0.0000"/>
    </dxf>
    <dxf>
      <numFmt numFmtId="165" formatCode="0.0000"/>
      <protection locked="0" hidden="0"/>
    </dxf>
    <dxf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B0CB6D-0905-44E8-A664-9DE0FFB83CAC}" name="tbl_Data" displayName="tbl_Data" comment="Table of measured results" ref="A6:B16" totalsRowShown="0" headerRowDxfId="2">
  <autoFilter ref="A6:B16" xr:uid="{FCB0CB6D-0905-44E8-A664-9DE0FFB83CAC}">
    <filterColumn colId="0" hiddenButton="1"/>
    <filterColumn colId="1" hiddenButton="1"/>
  </autoFilter>
  <tableColumns count="2">
    <tableColumn id="1" xr3:uid="{8BB0F3E9-414A-4C38-963A-A78983F0C822}" name="X" dataDxfId="1"/>
    <tableColumn id="2" xr3:uid="{4D325A38-7E08-4864-B7C7-BAA9E9C26012}" name="W" dataDxfId="0">
      <calculatedColumnFormula xml:space="preserve"> IF(ISBLANK(tbl_Data[[#This Row],[X]]), "", (tbl_Data[[#This Row],[X]]-TV) / u.req)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F8C1C-BE65-4BBB-BFAD-285EC36BD430}">
  <sheetPr>
    <pageSetUpPr fitToPage="1"/>
  </sheetPr>
  <dimension ref="A1:I35"/>
  <sheetViews>
    <sheetView tabSelected="1" workbookViewId="0">
      <selection activeCell="B3" sqref="B3"/>
    </sheetView>
  </sheetViews>
  <sheetFormatPr defaultRowHeight="15" x14ac:dyDescent="0.25"/>
  <cols>
    <col min="2" max="2" width="10.140625" bestFit="1" customWidth="1"/>
    <col min="3" max="3" width="10.5703125" bestFit="1" customWidth="1"/>
    <col min="4" max="4" width="10.28515625" bestFit="1" customWidth="1"/>
    <col min="5" max="5" width="9.140625" bestFit="1" customWidth="1"/>
    <col min="9" max="12" width="9.28515625" customWidth="1"/>
  </cols>
  <sheetData>
    <row r="1" spans="1:9" ht="18.75" x14ac:dyDescent="0.3">
      <c r="A1" s="19" t="s">
        <v>42</v>
      </c>
      <c r="B1" s="19"/>
      <c r="C1" s="19"/>
      <c r="D1" s="19"/>
      <c r="E1" s="19"/>
      <c r="F1" s="19"/>
      <c r="G1" s="19"/>
    </row>
    <row r="3" spans="1:9" x14ac:dyDescent="0.25">
      <c r="A3" s="1" t="s">
        <v>4</v>
      </c>
      <c r="B3" s="25">
        <v>3</v>
      </c>
      <c r="C3" s="20" t="s">
        <v>17</v>
      </c>
      <c r="D3" s="21"/>
    </row>
    <row r="4" spans="1:9" ht="18" x14ac:dyDescent="0.35">
      <c r="A4" s="1" t="s">
        <v>14</v>
      </c>
      <c r="B4" s="8">
        <v>0.3</v>
      </c>
      <c r="C4" s="20" t="s">
        <v>18</v>
      </c>
      <c r="D4" s="21"/>
      <c r="E4" s="1" t="s">
        <v>0</v>
      </c>
      <c r="F4" s="18">
        <v>1.695E-2</v>
      </c>
      <c r="G4" s="20" t="s">
        <v>27</v>
      </c>
      <c r="H4" s="21"/>
    </row>
    <row r="6" spans="1:9" x14ac:dyDescent="0.25">
      <c r="A6" s="2" t="s">
        <v>2</v>
      </c>
      <c r="B6" s="2" t="s">
        <v>3</v>
      </c>
      <c r="D6" s="9" t="s">
        <v>16</v>
      </c>
    </row>
    <row r="7" spans="1:9" x14ac:dyDescent="0.25">
      <c r="A7" s="13">
        <v>2.5468000000000002</v>
      </c>
      <c r="B7" s="14">
        <f xml:space="preserve"> IF(ISBLANK(tbl_Data[[#This Row],[X]]), "", (tbl_Data[[#This Row],[X]]-TV) / u.req)</f>
        <v>-1.5106666666666662</v>
      </c>
      <c r="C7" s="1" t="s">
        <v>6</v>
      </c>
      <c r="D7" s="15">
        <f xml:space="preserve"> (3 * V + 2 * W̅^2) / 9</f>
        <v>0.70793905876543206</v>
      </c>
    </row>
    <row r="8" spans="1:9" x14ac:dyDescent="0.25">
      <c r="A8" s="13">
        <v>2.5301999999999998</v>
      </c>
      <c r="B8" s="14">
        <f xml:space="preserve"> IF(ISBLANK(tbl_Data[[#This Row],[X]]), "", (tbl_Data[[#This Row],[X]]-TV) / u.req)</f>
        <v>-1.5660000000000007</v>
      </c>
      <c r="C8" s="1" t="s">
        <v>7</v>
      </c>
      <c r="D8" s="15">
        <f xml:space="preserve"> -W̅ * (9*V + 7*W̅^2 - 27) / 54</f>
        <v>-0.15600406825751992</v>
      </c>
    </row>
    <row r="9" spans="1:9" x14ac:dyDescent="0.25">
      <c r="A9" s="13">
        <v>2.4293</v>
      </c>
      <c r="B9" s="14">
        <f xml:space="preserve"> IF(ISBLANK(tbl_Data[[#This Row],[X]]), "", (tbl_Data[[#This Row],[X]]-TV) / u.req)</f>
        <v>-1.9023333333333334</v>
      </c>
      <c r="C9" s="1" t="s">
        <v>8</v>
      </c>
      <c r="D9" s="15">
        <f xml:space="preserve"> Q^3 + R_^2</f>
        <v>0.37914054625984078</v>
      </c>
    </row>
    <row r="10" spans="1:9" x14ac:dyDescent="0.25">
      <c r="A10" s="13">
        <v>2.4933999999999998</v>
      </c>
      <c r="B10" s="14">
        <f xml:space="preserve"> IF(ISBLANK(tbl_Data[[#This Row],[X]]), "", (tbl_Data[[#This Row],[X]]-TV) / u.req)</f>
        <v>-1.6886666666666672</v>
      </c>
      <c r="C10" s="1" t="s">
        <v>9</v>
      </c>
      <c r="D10" s="15">
        <f xml:space="preserve"> (R_ + SQRT(D))^(1/3)</f>
        <v>0.77179870072101742</v>
      </c>
    </row>
    <row r="11" spans="1:9" x14ac:dyDescent="0.25">
      <c r="A11" s="13">
        <v>2.3574000000000002</v>
      </c>
      <c r="B11" s="14">
        <f xml:space="preserve"> IF(ISBLANK(tbl_Data[[#This Row],[X]]), "", (tbl_Data[[#This Row],[X]]-TV) / u.req)</f>
        <v>-2.1419999999999995</v>
      </c>
      <c r="C11" s="1" t="s">
        <v>10</v>
      </c>
      <c r="D11" s="15">
        <f>(R_ - SQRT(D))^(1/3)</f>
        <v>-0.9172586817055699</v>
      </c>
    </row>
    <row r="12" spans="1:9" x14ac:dyDescent="0.25">
      <c r="A12" s="13"/>
      <c r="B12" s="14" t="str">
        <f xml:space="preserve"> IF(ISBLANK(tbl_Data[[#This Row],[X]]), "", (tbl_Data[[#This Row],[X]]-TV) / u.req)</f>
        <v/>
      </c>
      <c r="C12" s="1" t="s">
        <v>11</v>
      </c>
      <c r="D12" s="6">
        <f xml:space="preserve"> S + T + W̅/3</f>
        <v>-0.73277109209566371</v>
      </c>
    </row>
    <row r="13" spans="1:9" x14ac:dyDescent="0.25">
      <c r="A13" s="13"/>
      <c r="B13" s="14" t="str">
        <f xml:space="preserve"> IF(ISBLANK(tbl_Data[[#This Row],[X]]), "", (tbl_Data[[#This Row],[X]]-TV) / u.req)</f>
        <v/>
      </c>
    </row>
    <row r="14" spans="1:9" x14ac:dyDescent="0.25">
      <c r="A14" s="13"/>
      <c r="B14" s="14" t="str">
        <f xml:space="preserve"> IF(ISBLANK(tbl_Data[[#This Row],[X]]), "", (tbl_Data[[#This Row],[X]]-TV) / u.req)</f>
        <v/>
      </c>
      <c r="C14" s="1" t="s">
        <v>1</v>
      </c>
      <c r="D14" s="3">
        <f xml:space="preserve"> COUNT(tbl_Data[X])</f>
        <v>5</v>
      </c>
      <c r="E14" s="20" t="s">
        <v>28</v>
      </c>
      <c r="F14" s="22"/>
      <c r="G14" s="22"/>
      <c r="H14" s="22"/>
      <c r="I14" s="22"/>
    </row>
    <row r="15" spans="1:9" x14ac:dyDescent="0.25">
      <c r="A15" s="13"/>
      <c r="B15" s="14" t="str">
        <f xml:space="preserve"> IF(ISBLANK(tbl_Data[[#This Row],[X]]), "", (tbl_Data[[#This Row],[X]]-TV) / u.req)</f>
        <v/>
      </c>
      <c r="C15" s="1" t="s">
        <v>5</v>
      </c>
      <c r="D15" s="16">
        <f xml:space="preserve"> AVERAGE(tbl_Data[W])</f>
        <v>-1.7619333333333338</v>
      </c>
      <c r="E15" s="20" t="s">
        <v>29</v>
      </c>
      <c r="F15" s="22"/>
      <c r="G15" s="22"/>
      <c r="H15" s="22"/>
      <c r="I15" s="22"/>
    </row>
    <row r="16" spans="1:9" x14ac:dyDescent="0.25">
      <c r="A16" s="13"/>
      <c r="B16" s="14" t="str">
        <f xml:space="preserve"> IF(ISBLANK(tbl_Data[[#This Row],[X]]), "", (tbl_Data[[#This Row],[X]]-TV) / u.req)</f>
        <v/>
      </c>
      <c r="C16" s="1" t="s">
        <v>23</v>
      </c>
      <c r="D16" s="16">
        <f xml:space="preserve"> _xlfn.VAR.P(tbl_Data[W])</f>
        <v>5.4211128888887856E-2</v>
      </c>
      <c r="E16" s="20" t="s">
        <v>30</v>
      </c>
      <c r="F16" s="22"/>
      <c r="G16" s="22"/>
      <c r="H16" s="22"/>
      <c r="I16" s="22"/>
    </row>
    <row r="17" spans="3:9" ht="17.25" x14ac:dyDescent="0.25">
      <c r="C17" s="1" t="s">
        <v>24</v>
      </c>
      <c r="D17" s="4">
        <f xml:space="preserve"> SUMSQ(tbl_Data[W])</f>
        <v>15.793101</v>
      </c>
      <c r="E17" s="20" t="s">
        <v>31</v>
      </c>
      <c r="F17" s="22"/>
      <c r="G17" s="22"/>
      <c r="H17" s="22"/>
      <c r="I17" s="22"/>
    </row>
    <row r="18" spans="3:9" x14ac:dyDescent="0.25">
      <c r="C18" s="1" t="s">
        <v>12</v>
      </c>
      <c r="D18" s="4">
        <f xml:space="preserve"> -n*(LN(V/(1-δ̃^2)) - (V+(W̅-δ̃)^2)/(1-δ̃^2) + 1)</f>
        <v>17.74710590776774</v>
      </c>
      <c r="E18" s="20" t="s">
        <v>32</v>
      </c>
      <c r="F18" s="22"/>
      <c r="G18" s="22"/>
      <c r="H18" s="22"/>
      <c r="I18" s="22"/>
    </row>
    <row r="19" spans="3:9" ht="17.25" x14ac:dyDescent="0.25">
      <c r="C19" s="1" t="s">
        <v>13</v>
      </c>
      <c r="D19" s="4">
        <f xml:space="preserve"> IF(χ2 &gt; n, λ, 0)</f>
        <v>17.74710590776774</v>
      </c>
      <c r="E19" s="20" t="s">
        <v>33</v>
      </c>
      <c r="F19" s="22"/>
      <c r="G19" s="22"/>
      <c r="H19" s="22"/>
      <c r="I19" s="22"/>
    </row>
    <row r="20" spans="3:9" x14ac:dyDescent="0.25">
      <c r="C20" s="1" t="s">
        <v>19</v>
      </c>
      <c r="D20" s="5">
        <f xml:space="preserve"> SIGN(χ2 - n) * SQRT((n - 1) * (EXP(λ/n) - 1))</f>
        <v>11.626379097190954</v>
      </c>
      <c r="E20" s="20" t="s">
        <v>34</v>
      </c>
      <c r="F20" s="22"/>
      <c r="G20" s="22"/>
      <c r="H20" s="22"/>
      <c r="I20" s="22"/>
    </row>
    <row r="21" spans="3:9" ht="17.25" x14ac:dyDescent="0.25">
      <c r="C21" s="1" t="s">
        <v>25</v>
      </c>
      <c r="D21" s="11">
        <f xml:space="preserve"> _xlfn.CHISQ.DIST.RT(χ2, n)</f>
        <v>7.4602889909765992E-3</v>
      </c>
      <c r="E21" s="7" t="str">
        <f xml:space="preserve"> IF(p.χ2 &lt; α, "Fail", "Pass")</f>
        <v>Fail</v>
      </c>
      <c r="F21" s="24" t="s">
        <v>39</v>
      </c>
      <c r="G21" s="21"/>
      <c r="H21" s="21"/>
      <c r="I21" s="21"/>
    </row>
    <row r="22" spans="3:9" ht="17.25" x14ac:dyDescent="0.25">
      <c r="C22" s="1" t="s">
        <v>21</v>
      </c>
      <c r="D22" s="17">
        <f xml:space="preserve"> 0.5 * _xlfn.BETA.DIST(EXP(-λ1/n), (n-1)/2, 0.5, TRUE)</f>
        <v>1.5639470790178604E-4</v>
      </c>
      <c r="E22" s="7" t="str">
        <f xml:space="preserve"> IF(p.λ1 &lt; α, "Fail", "Pass")</f>
        <v>Fail</v>
      </c>
      <c r="F22" s="24" t="s">
        <v>37</v>
      </c>
      <c r="G22" s="21"/>
      <c r="H22" s="21"/>
      <c r="I22" s="21"/>
    </row>
    <row r="23" spans="3:9" x14ac:dyDescent="0.25">
      <c r="C23" s="1" t="s">
        <v>20</v>
      </c>
      <c r="D23" s="11">
        <f xml:space="preserve"> _xlfn.T.DIST.RT(Student_t, n - 1)</f>
        <v>1.5639470790178604E-4</v>
      </c>
      <c r="E23" s="7" t="str">
        <f xml:space="preserve"> IF(p.t &lt; α, "Fail", "Pass")</f>
        <v>Fail</v>
      </c>
      <c r="F23" s="24" t="s">
        <v>38</v>
      </c>
      <c r="G23" s="21"/>
      <c r="H23" s="21"/>
      <c r="I23" s="21"/>
    </row>
    <row r="24" spans="3:9" ht="18.75" x14ac:dyDescent="0.35">
      <c r="C24" s="1" t="s">
        <v>26</v>
      </c>
      <c r="D24" s="12">
        <f xml:space="preserve"> _xlfn.CHISQ.INV.RT(α, n)</f>
        <v>13.797238297259128</v>
      </c>
      <c r="E24" s="20" t="s">
        <v>41</v>
      </c>
      <c r="F24" s="22"/>
      <c r="G24" s="22"/>
      <c r="H24" s="22"/>
      <c r="I24" s="22"/>
    </row>
    <row r="25" spans="3:9" ht="18.75" x14ac:dyDescent="0.35">
      <c r="C25" s="1" t="s">
        <v>15</v>
      </c>
      <c r="D25" s="4">
        <f xml:space="preserve"> -n * LN(_xlfn.BETA.INV(2*α, (n-1)/2, 0.5))</f>
        <v>6.278315580245871</v>
      </c>
      <c r="E25" s="20" t="s">
        <v>35</v>
      </c>
      <c r="F25" s="22"/>
      <c r="G25" s="22"/>
      <c r="H25" s="22"/>
      <c r="I25" s="22"/>
    </row>
    <row r="26" spans="3:9" ht="18" x14ac:dyDescent="0.35">
      <c r="C26" s="1" t="s">
        <v>22</v>
      </c>
      <c r="D26" s="4">
        <f xml:space="preserve"> -_xlfn.T.INV(α, n - 1)</f>
        <v>3.1687002065045169</v>
      </c>
      <c r="E26" s="20" t="s">
        <v>36</v>
      </c>
      <c r="F26" s="22"/>
      <c r="G26" s="22"/>
      <c r="H26" s="22"/>
      <c r="I26" s="22"/>
    </row>
    <row r="28" spans="3:9" ht="17.25" x14ac:dyDescent="0.25">
      <c r="C28" s="23" t="s">
        <v>40</v>
      </c>
      <c r="D28" s="23"/>
      <c r="E28" s="23"/>
      <c r="F28" s="23"/>
      <c r="G28" s="23"/>
      <c r="H28" s="23"/>
      <c r="I28" s="23"/>
    </row>
    <row r="29" spans="3:9" x14ac:dyDescent="0.25">
      <c r="I29" s="10"/>
    </row>
    <row r="30" spans="3:9" x14ac:dyDescent="0.25">
      <c r="I30" s="10"/>
    </row>
    <row r="31" spans="3:9" x14ac:dyDescent="0.25">
      <c r="I31" s="10"/>
    </row>
    <row r="32" spans="3:9" x14ac:dyDescent="0.25">
      <c r="I32" s="10"/>
    </row>
    <row r="33" spans="9:9" x14ac:dyDescent="0.25">
      <c r="I33" s="10"/>
    </row>
    <row r="34" spans="9:9" x14ac:dyDescent="0.25">
      <c r="I34" s="10"/>
    </row>
    <row r="35" spans="9:9" x14ac:dyDescent="0.25">
      <c r="I35" s="10"/>
    </row>
  </sheetData>
  <sheetProtection sheet="1" objects="1" scenarios="1" formatCells="0" formatColumns="0" formatRows="0"/>
  <mergeCells count="18">
    <mergeCell ref="C28:I28"/>
    <mergeCell ref="E19:I19"/>
    <mergeCell ref="E20:I20"/>
    <mergeCell ref="E24:I24"/>
    <mergeCell ref="E25:I25"/>
    <mergeCell ref="E26:I26"/>
    <mergeCell ref="F21:I21"/>
    <mergeCell ref="F22:I22"/>
    <mergeCell ref="F23:I23"/>
    <mergeCell ref="A1:G1"/>
    <mergeCell ref="C3:D3"/>
    <mergeCell ref="C4:D4"/>
    <mergeCell ref="G4:H4"/>
    <mergeCell ref="E18:I18"/>
    <mergeCell ref="E14:I14"/>
    <mergeCell ref="E15:I15"/>
    <mergeCell ref="E16:I16"/>
    <mergeCell ref="E17:I17"/>
  </mergeCells>
  <phoneticPr fontId="8" type="noConversion"/>
  <conditionalFormatting sqref="E21:E23">
    <cfRule type="cellIs" dxfId="4" priority="1" operator="equal">
      <formula>"Pass"</formula>
    </cfRule>
    <cfRule type="cellIs" dxfId="3" priority="2" operator="equal">
      <formula>"Fail"</formula>
    </cfRule>
  </conditionalFormatting>
  <dataValidations count="18">
    <dataValidation allowBlank="1" showInputMessage="1" showErrorMessage="1" prompt="Critical value" sqref="D25" xr:uid="{608B1503-32C1-40DB-BBA4-BB219622091E}"/>
    <dataValidation allowBlank="1" showInputMessage="1" showErrorMessage="1" prompt="One-sided likelihood-ratio statistic" sqref="D19" xr:uid="{E2DF6571-F773-457D-BC8D-CF683CE1CE81}"/>
    <dataValidation allowBlank="1" showInputMessage="1" showErrorMessage="1" prompt="p-value" sqref="D22:D23" xr:uid="{07BD6739-54B3-4AC8-A80F-345BB60B6AD2}"/>
    <dataValidation allowBlank="1" showInputMessage="1" showErrorMessage="1" prompt="Arithmetic mean of W" sqref="D15:D16" xr:uid="{27E77014-2935-4081-A9CB-9F89026ACA87}"/>
    <dataValidation allowBlank="1" showInputMessage="1" showErrorMessage="1" prompt="Number of replicate measurements" sqref="D14" xr:uid="{2099952A-571E-4882-A3BC-111562F8CA5F}"/>
    <dataValidation allowBlank="1" showInputMessage="1" showErrorMessage="1" prompt="Two-sided likelihood-ratio statistic" sqref="D18" xr:uid="{BB246FE2-EAA3-4DF8-A4D8-DDE4B0F98697}"/>
    <dataValidation allowBlank="1" showInputMessage="1" showErrorMessage="1" prompt="Root of cubic polynomial" sqref="D12" xr:uid="{E77E4D0B-496C-4A02-876D-01AE1C9EA387}"/>
    <dataValidation type="decimal" operator="greaterThanOrEqual" showInputMessage="1" showErrorMessage="1" sqref="B3" xr:uid="{893C63C8-A54F-46DB-B706-41D1CD4A44C3}">
      <formula1>0</formula1>
    </dataValidation>
    <dataValidation type="decimal" allowBlank="1" showInputMessage="1" showErrorMessage="1" sqref="F4" xr:uid="{28F77A52-C2D7-4DA6-B088-0A037822B903}">
      <formula1>0.001</formula1>
      <formula2>0.499</formula2>
    </dataValidation>
    <dataValidation allowBlank="1" showInputMessage="1" showErrorMessage="1" prompt="t-statistic" sqref="D20:D21" xr:uid="{E6745B6C-93E2-4CC4-8C43-FD81D572AE8A}"/>
    <dataValidation allowBlank="1" showInputMessage="1" showErrorMessage="1" prompt="Critical value of t" sqref="D26" xr:uid="{78720319-F300-4354-B152-7A7D7AF26412}"/>
    <dataValidation allowBlank="1" showInputMessage="1" showErrorMessage="1" prompt="Chi-squared statistic" sqref="C17:D17" xr:uid="{EAD82EC7-EC14-4CAF-AAAD-FF509CC4ADF9}"/>
    <dataValidation allowBlank="1" showInputMessage="1" showErrorMessage="1" prompt="Critical value for chi-squared" sqref="D24" xr:uid="{AB101FD5-8E15-4766-9BCF-C414F28419DF}"/>
    <dataValidation allowBlank="1" showInputMessage="1" showErrorMessage="1" prompt="Estimated variance of W" sqref="D16" xr:uid="{D5BE7B96-FA7D-4673-818E-D3F363E0507F}"/>
    <dataValidation allowBlank="1" showInputMessage="1" showErrorMessage="1" prompt="Measured value" sqref="A6" xr:uid="{14A87BE3-C387-43D7-91BB-7CB65A19556F}"/>
    <dataValidation allowBlank="1" showInputMessage="1" showErrorMessage="1" prompt="Standardized score" sqref="B6:B16" xr:uid="{B2DD7774-86E6-44AE-9487-9C3963162894}"/>
    <dataValidation allowBlank="1" showInputMessage="1" showErrorMessage="1" prompt="Intermediate variable" sqref="D7:D11" xr:uid="{B7FF973C-EB63-40FA-9A75-E02C5936E7FB}"/>
    <dataValidation type="decimal" operator="greaterThan" allowBlank="1" showInputMessage="1" showErrorMessage="1" sqref="B4 F4" xr:uid="{E42EC0EC-B848-4FF2-8798-C8BA5F9B93EC}">
      <formula1>0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RMSE-Single</vt:lpstr>
      <vt:lpstr>D</vt:lpstr>
      <vt:lpstr>n</vt:lpstr>
      <vt:lpstr>p.t</vt:lpstr>
      <vt:lpstr>p.λ1</vt:lpstr>
      <vt:lpstr>p.χ2</vt:lpstr>
      <vt:lpstr>Q</vt:lpstr>
      <vt:lpstr>R_</vt:lpstr>
      <vt:lpstr>S</vt:lpstr>
      <vt:lpstr>Student_t</vt:lpstr>
      <vt:lpstr>T</vt:lpstr>
      <vt:lpstr>t.C</vt:lpstr>
      <vt:lpstr>TV</vt:lpstr>
      <vt:lpstr>u.req</vt:lpstr>
      <vt:lpstr>V</vt:lpstr>
      <vt:lpstr>W̅</vt:lpstr>
      <vt:lpstr>α</vt:lpstr>
      <vt:lpstr>δ̃</vt:lpstr>
      <vt:lpstr>λ</vt:lpstr>
      <vt:lpstr>λ1</vt:lpstr>
      <vt:lpstr>λ1.C</vt:lpstr>
      <vt:lpstr>χ2</vt:lpstr>
      <vt:lpstr>χ2.C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McCroan</dc:creator>
  <cp:lastModifiedBy>Keith McCroan</cp:lastModifiedBy>
  <cp:lastPrinted>2022-11-06T21:47:52Z</cp:lastPrinted>
  <dcterms:created xsi:type="dcterms:W3CDTF">2022-02-16T14:31:38Z</dcterms:created>
  <dcterms:modified xsi:type="dcterms:W3CDTF">2022-11-07T11:41:51Z</dcterms:modified>
</cp:coreProperties>
</file>